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Пирамида\К собранию собств 2024 весна\"/>
    </mc:Choice>
  </mc:AlternateContent>
  <xr:revisionPtr revIDLastSave="0" documentId="13_ncr:1_{D862BA1A-F643-4295-B27B-EBBA6C02EDED}" xr6:coauthVersionLast="36" xr6:coauthVersionMax="36" xr10:uidLastSave="{00000000-0000-0000-0000-000000000000}"/>
  <bookViews>
    <workbookView xWindow="0" yWindow="0" windowWidth="16380" windowHeight="8190" tabRatio="500" xr2:uid="{00000000-000D-0000-FFFF-FFFF00000000}"/>
  </bookViews>
  <sheets>
    <sheet name="Финансовый План 2024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2" i="1" l="1"/>
  <c r="C28" i="1" l="1"/>
  <c r="G42" i="1" l="1"/>
  <c r="F42" i="1"/>
  <c r="E42" i="1"/>
  <c r="C42" i="1"/>
  <c r="C41" i="1"/>
  <c r="D41" i="1" s="1"/>
  <c r="D35" i="1"/>
  <c r="G35" i="1" s="1"/>
  <c r="D34" i="1"/>
  <c r="G34" i="1" s="1"/>
  <c r="C33" i="1"/>
  <c r="D33" i="1" s="1"/>
  <c r="D32" i="1"/>
  <c r="G32" i="1" s="1"/>
  <c r="D31" i="1"/>
  <c r="G31" i="1" s="1"/>
  <c r="D30" i="1"/>
  <c r="E30" i="1" s="1"/>
  <c r="D29" i="1"/>
  <c r="F29" i="1" s="1"/>
  <c r="D28" i="1"/>
  <c r="C27" i="1"/>
  <c r="D27" i="1" s="1"/>
  <c r="D26" i="1"/>
  <c r="G26" i="1" s="1"/>
  <c r="D24" i="1"/>
  <c r="G24" i="1" s="1"/>
  <c r="D23" i="1"/>
  <c r="F23" i="1" s="1"/>
  <c r="D22" i="1"/>
  <c r="E22" i="1" s="1"/>
  <c r="D21" i="1"/>
  <c r="F21" i="1" s="1"/>
  <c r="D20" i="1"/>
  <c r="G20" i="1" s="1"/>
  <c r="D19" i="1"/>
  <c r="F19" i="1" s="1"/>
  <c r="D18" i="1"/>
  <c r="E18" i="1" s="1"/>
  <c r="D17" i="1"/>
  <c r="F17" i="1" s="1"/>
  <c r="D16" i="1"/>
  <c r="G16" i="1" s="1"/>
  <c r="D15" i="1"/>
  <c r="F15" i="1" s="1"/>
  <c r="D14" i="1"/>
  <c r="F14" i="1" s="1"/>
  <c r="D13" i="1"/>
  <c r="G13" i="1" s="1"/>
  <c r="F30" i="1" l="1"/>
  <c r="E14" i="1"/>
  <c r="G14" i="1"/>
  <c r="E17" i="1"/>
  <c r="G17" i="1"/>
  <c r="E23" i="1"/>
  <c r="G21" i="1"/>
  <c r="E21" i="1"/>
  <c r="E15" i="1"/>
  <c r="E31" i="1"/>
  <c r="E34" i="1"/>
  <c r="G15" i="1"/>
  <c r="F22" i="1"/>
  <c r="E29" i="1"/>
  <c r="F18" i="1"/>
  <c r="C25" i="1"/>
  <c r="G29" i="1"/>
  <c r="G23" i="1"/>
  <c r="G19" i="1"/>
  <c r="E19" i="1"/>
  <c r="E28" i="1"/>
  <c r="G28" i="1"/>
  <c r="F28" i="1"/>
  <c r="G27" i="1"/>
  <c r="E27" i="1"/>
  <c r="F27" i="1"/>
  <c r="E13" i="1"/>
  <c r="E16" i="1"/>
  <c r="G18" i="1"/>
  <c r="E20" i="1"/>
  <c r="G22" i="1"/>
  <c r="E24" i="1"/>
  <c r="E26" i="1"/>
  <c r="G30" i="1"/>
  <c r="F31" i="1"/>
  <c r="E32" i="1"/>
  <c r="F34" i="1"/>
  <c r="E35" i="1"/>
  <c r="F13" i="1"/>
  <c r="F16" i="1"/>
  <c r="F20" i="1"/>
  <c r="F24" i="1"/>
  <c r="F26" i="1"/>
  <c r="F32" i="1"/>
  <c r="F35" i="1"/>
  <c r="D25" i="1" l="1"/>
  <c r="D12" i="1" l="1"/>
  <c r="C36" i="1"/>
  <c r="D36" i="1" l="1"/>
  <c r="E36" i="1" l="1"/>
  <c r="E37" i="1" s="1"/>
  <c r="G36" i="1"/>
  <c r="G39" i="1" s="1"/>
  <c r="G43" i="1" s="1"/>
  <c r="F36" i="1"/>
  <c r="F38" i="1" s="1"/>
  <c r="F6" i="1" s="1"/>
  <c r="G6" i="1" l="1"/>
  <c r="E6" i="1"/>
  <c r="D6" i="1"/>
  <c r="C6" i="1" s="1"/>
</calcChain>
</file>

<file path=xl/sharedStrings.xml><?xml version="1.0" encoding="utf-8"?>
<sst xmlns="http://schemas.openxmlformats.org/spreadsheetml/2006/main" count="74" uniqueCount="69">
  <si>
    <t>Доходная часть</t>
  </si>
  <si>
    <t>№ п.п.</t>
  </si>
  <si>
    <t>Наименование планируемых статей поступления денежных средств в бюджет ТСЖ "Пирамида"</t>
  </si>
  <si>
    <t>Планируемые ежемесячные поступления</t>
  </si>
  <si>
    <t>Паркинг</t>
  </si>
  <si>
    <t>Квартиры</t>
  </si>
  <si>
    <t>Офисы</t>
  </si>
  <si>
    <t>Обязательные платежи за содержание и текущий ремонт</t>
  </si>
  <si>
    <t xml:space="preserve"> </t>
  </si>
  <si>
    <t>Поступления от переданного в аренду общего имущества ТСЖ (поступления в резервный фонд)</t>
  </si>
  <si>
    <t>Расходная часть</t>
  </si>
  <si>
    <t>Расчет обязательных ежемесячных платежей и взносов, руб.</t>
  </si>
  <si>
    <t>1.1.</t>
  </si>
  <si>
    <t>1.2.</t>
  </si>
  <si>
    <t>1.3.</t>
  </si>
  <si>
    <t>Обучение, спецодежда</t>
  </si>
  <si>
    <t>1.4.</t>
  </si>
  <si>
    <t>1.5.</t>
  </si>
  <si>
    <t>1.6.</t>
  </si>
  <si>
    <t>Техническое обслуживание системы электроснабжения</t>
  </si>
  <si>
    <t>1.7.</t>
  </si>
  <si>
    <t xml:space="preserve"> Видеонаблюдение</t>
  </si>
  <si>
    <t>1.8.</t>
  </si>
  <si>
    <t>1.9.</t>
  </si>
  <si>
    <t>Техническое обслуживание ИТП</t>
  </si>
  <si>
    <t>1.10.</t>
  </si>
  <si>
    <t>Работы по техническому обслуживанию домофона</t>
  </si>
  <si>
    <t>1.11.</t>
  </si>
  <si>
    <t>Санитарное содержание МОП, мойка окон, моющие средства</t>
  </si>
  <si>
    <t>1.12.</t>
  </si>
  <si>
    <t>Текущий ремонт общего имущества</t>
  </si>
  <si>
    <t>2. Административные расходы</t>
  </si>
  <si>
    <t>2.1.</t>
  </si>
  <si>
    <t>2.2.</t>
  </si>
  <si>
    <t xml:space="preserve">Отчисления с ФОТ 30,2% </t>
  </si>
  <si>
    <t>2.3.</t>
  </si>
  <si>
    <t>2.4.</t>
  </si>
  <si>
    <t>Расходы на услуги банка</t>
  </si>
  <si>
    <t>2.5.</t>
  </si>
  <si>
    <t>2.6.</t>
  </si>
  <si>
    <t>Расходы на содержание офиса (канцтовары, картриджи и прочие расходы)</t>
  </si>
  <si>
    <t>2.7.</t>
  </si>
  <si>
    <t xml:space="preserve">Фонд вознаграждения сотрудников ТСЖ </t>
  </si>
  <si>
    <t>3. Потребление ресурсов на общедомовые нужды</t>
  </si>
  <si>
    <t>3.1.</t>
  </si>
  <si>
    <t>Электроснабжение ОДН</t>
  </si>
  <si>
    <t>3.2.</t>
  </si>
  <si>
    <t>Водоснабжение на ОДН</t>
  </si>
  <si>
    <t>Плановые затраты на управление, техническое обслуживание и содержание общего имущества дома</t>
  </si>
  <si>
    <t>Гаражи, м2</t>
  </si>
  <si>
    <t>Жилые помещения, м2</t>
  </si>
  <si>
    <t>Нежилые помещения, м2</t>
  </si>
  <si>
    <t>Фонды, взносы</t>
  </si>
  <si>
    <t>Резервный фонд, м2</t>
  </si>
  <si>
    <t>2024 год
План затрат, руб.</t>
  </si>
  <si>
    <t>2024 год
План доходов, руб.</t>
  </si>
  <si>
    <t>Вознаграждение Председателя правления ТСЖ</t>
  </si>
  <si>
    <t>ИТОГО Совокупный тариф (67,79+1,50+9,18)</t>
  </si>
  <si>
    <t>ФОТ административного и обслуживающего персонала</t>
  </si>
  <si>
    <t>1. Эксплуатация, ремонт, содержание и техническое обслуживание многоквартирного дома</t>
  </si>
  <si>
    <t>Наименование работ/услуг по содержанию, фондов, резервов</t>
  </si>
  <si>
    <t>СМЕТА ДОХОДОВ И РАСХОДОВ ТСЖ "ПИРАМИДА" НА 2024 год</t>
  </si>
  <si>
    <t>Обслуживание лифтов с ежегодным освидетельствованием, страхованием и выполнением работ по замене и приобретению вышедшего из строя лифтового оборудования</t>
  </si>
  <si>
    <t>Техническое обслуживание систем отопления,  водоснабжения (ГВС, ХВС), канализации, дренажной системы, вентиляции</t>
  </si>
  <si>
    <t>Техническое обслуживание системы ППА и ДУ, системы пожаротушения</t>
  </si>
  <si>
    <t xml:space="preserve">СКУД (ворота, шлагбаум) </t>
  </si>
  <si>
    <t>Благоустройство дворовой территории, украшения</t>
  </si>
  <si>
    <t>Программное обеспечение(Рарус, хостинг, сайт, связь, почта, ГИС ЖКХ)</t>
  </si>
  <si>
    <t>Охрана - служба сохранности общедомового имущества,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</si>
</sst>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\ [$€-407];[Red]\-#,##0.00\ [$€-407]"/>
    <numFmt numFmtId="165" formatCode="_-* #,##0.00_р_._-;\-* #,##0.00_р_._-;_-* \-??_р_._-;_-@_-"/>
    <numFmt numFmtId="166" formatCode="#,##0_р_."/>
    <numFmt numFmtId="168" formatCode="#,##0.0_р_."/>
    <numFmt numFmtId="169" formatCode="#,##0.00_р_."/>
  </numFmts>
  <fonts count="18">
    <font>
      <sz val="11"/>
      <color rgb="FF000000"/>
      <name val="Calibri"/>
      <charset val="1"/>
    </font>
    <font>
      <b/>
      <i/>
      <sz val="16"/>
      <name val="Arial"/>
      <family val="2"/>
      <charset val="204"/>
    </font>
    <font>
      <b/>
      <i/>
      <u/>
      <sz val="11"/>
      <name val="Arial"/>
      <family val="2"/>
      <charset val="204"/>
    </font>
    <font>
      <sz val="10"/>
      <name val="Arial Cyr"/>
      <charset val="1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</font>
    <font>
      <b/>
      <sz val="1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0"/>
      <name val="Times New Roman"/>
      <family val="1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i/>
      <sz val="20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2DCDB"/>
        <bgColor rgb="FFE6E0EC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165" fontId="17" fillId="0" borderId="0" applyBorder="0" applyProtection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  <xf numFmtId="0" fontId="3" fillId="0" borderId="0"/>
    <xf numFmtId="0" fontId="4" fillId="0" borderId="0"/>
    <xf numFmtId="9" fontId="17" fillId="0" borderId="0" applyBorder="0" applyProtection="0"/>
    <xf numFmtId="165" fontId="17" fillId="0" borderId="0" applyBorder="0" applyProtection="0"/>
    <xf numFmtId="165" fontId="17" fillId="0" borderId="0" applyBorder="0" applyProtection="0"/>
    <xf numFmtId="165" fontId="17" fillId="0" borderId="0" applyBorder="0" applyProtection="0"/>
    <xf numFmtId="165" fontId="17" fillId="0" borderId="0" applyBorder="0" applyProtection="0"/>
  </cellStyleXfs>
  <cellXfs count="75">
    <xf numFmtId="0" fontId="0" fillId="0" borderId="0" xfId="0"/>
    <xf numFmtId="0" fontId="5" fillId="0" borderId="0" xfId="6" applyFont="1"/>
    <xf numFmtId="0" fontId="6" fillId="0" borderId="1" xfId="6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8" fillId="0" borderId="0" xfId="6" applyFont="1" applyAlignment="1">
      <alignment horizontal="center" wrapText="1"/>
    </xf>
    <xf numFmtId="166" fontId="5" fillId="0" borderId="5" xfId="6" applyNumberFormat="1" applyFont="1" applyBorder="1"/>
    <xf numFmtId="0" fontId="7" fillId="0" borderId="6" xfId="0" applyFont="1" applyBorder="1" applyAlignment="1">
      <alignment wrapText="1"/>
    </xf>
    <xf numFmtId="2" fontId="10" fillId="0" borderId="12" xfId="0" applyNumberFormat="1" applyFont="1" applyBorder="1" applyAlignment="1">
      <alignment horizontal="center"/>
    </xf>
    <xf numFmtId="165" fontId="10" fillId="0" borderId="12" xfId="9" applyFont="1" applyBorder="1" applyAlignment="1" applyProtection="1">
      <alignment horizontal="center"/>
    </xf>
    <xf numFmtId="165" fontId="10" fillId="0" borderId="13" xfId="9" applyFont="1" applyBorder="1" applyAlignment="1" applyProtection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6" applyFont="1" applyBorder="1" applyAlignment="1">
      <alignment horizontal="center" vertical="center" wrapText="1"/>
    </xf>
    <xf numFmtId="0" fontId="10" fillId="0" borderId="13" xfId="6" applyFont="1" applyBorder="1" applyAlignment="1">
      <alignment horizontal="center" vertical="center" wrapText="1"/>
    </xf>
    <xf numFmtId="0" fontId="6" fillId="0" borderId="14" xfId="6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4" fontId="12" fillId="2" borderId="12" xfId="9" applyNumberFormat="1" applyFont="1" applyFill="1" applyBorder="1" applyAlignment="1" applyProtection="1">
      <alignment horizontal="center" vertical="center"/>
    </xf>
    <xf numFmtId="4" fontId="12" fillId="0" borderId="12" xfId="9" applyNumberFormat="1" applyFont="1" applyBorder="1" applyAlignment="1" applyProtection="1">
      <alignment horizontal="center" vertical="center"/>
    </xf>
    <xf numFmtId="4" fontId="12" fillId="0" borderId="13" xfId="9" applyNumberFormat="1" applyFont="1" applyBorder="1" applyAlignment="1" applyProtection="1">
      <alignment horizontal="center" vertical="center"/>
    </xf>
    <xf numFmtId="166" fontId="5" fillId="0" borderId="16" xfId="6" applyNumberFormat="1" applyFont="1" applyBorder="1"/>
    <xf numFmtId="0" fontId="13" fillId="0" borderId="0" xfId="6" applyFont="1" applyBorder="1" applyAlignment="1">
      <alignment horizontal="center" vertical="center" wrapText="1"/>
    </xf>
    <xf numFmtId="0" fontId="13" fillId="0" borderId="17" xfId="6" applyFont="1" applyBorder="1" applyAlignment="1">
      <alignment horizontal="center" vertical="center" wrapText="1"/>
    </xf>
    <xf numFmtId="169" fontId="12" fillId="0" borderId="12" xfId="9" applyNumberFormat="1" applyFont="1" applyBorder="1" applyAlignment="1" applyProtection="1">
      <alignment horizontal="center" vertical="center"/>
    </xf>
    <xf numFmtId="166" fontId="11" fillId="0" borderId="14" xfId="6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left" vertical="center"/>
    </xf>
    <xf numFmtId="169" fontId="12" fillId="0" borderId="13" xfId="9" applyNumberFormat="1" applyFont="1" applyBorder="1" applyAlignment="1" applyProtection="1">
      <alignment horizontal="center" vertical="center"/>
    </xf>
    <xf numFmtId="0" fontId="11" fillId="0" borderId="12" xfId="6" applyFont="1" applyBorder="1" applyAlignment="1">
      <alignment horizontal="left" vertical="center" wrapText="1"/>
    </xf>
    <xf numFmtId="0" fontId="11" fillId="0" borderId="12" xfId="6" applyFont="1" applyBorder="1" applyAlignment="1">
      <alignment vertical="center" wrapText="1"/>
    </xf>
    <xf numFmtId="4" fontId="12" fillId="0" borderId="12" xfId="9" applyNumberFormat="1" applyFont="1" applyBorder="1" applyAlignment="1" applyProtection="1">
      <alignment horizontal="center"/>
    </xf>
    <xf numFmtId="166" fontId="12" fillId="0" borderId="12" xfId="9" applyNumberFormat="1" applyFont="1" applyBorder="1" applyAlignment="1" applyProtection="1">
      <alignment horizontal="center"/>
    </xf>
    <xf numFmtId="169" fontId="12" fillId="0" borderId="12" xfId="9" applyNumberFormat="1" applyFont="1" applyBorder="1" applyAlignment="1" applyProtection="1">
      <alignment horizontal="center"/>
    </xf>
    <xf numFmtId="169" fontId="12" fillId="0" borderId="13" xfId="9" applyNumberFormat="1" applyFont="1" applyBorder="1" applyAlignment="1" applyProtection="1">
      <alignment horizontal="center"/>
    </xf>
    <xf numFmtId="4" fontId="10" fillId="2" borderId="12" xfId="9" applyNumberFormat="1" applyFont="1" applyFill="1" applyBorder="1" applyAlignment="1" applyProtection="1">
      <alignment horizontal="center" vertical="center"/>
    </xf>
    <xf numFmtId="166" fontId="10" fillId="0" borderId="12" xfId="9" applyNumberFormat="1" applyFont="1" applyBorder="1" applyAlignment="1" applyProtection="1">
      <alignment horizontal="center" vertical="center"/>
    </xf>
    <xf numFmtId="169" fontId="10" fillId="0" borderId="12" xfId="9" applyNumberFormat="1" applyFont="1" applyBorder="1" applyAlignment="1" applyProtection="1">
      <alignment horizontal="center" vertical="center"/>
    </xf>
    <xf numFmtId="169" fontId="10" fillId="0" borderId="13" xfId="9" applyNumberFormat="1" applyFont="1" applyBorder="1" applyAlignment="1" applyProtection="1">
      <alignment horizontal="center" vertical="center"/>
    </xf>
    <xf numFmtId="4" fontId="10" fillId="0" borderId="12" xfId="9" applyNumberFormat="1" applyFont="1" applyBorder="1" applyAlignment="1" applyProtection="1">
      <alignment horizontal="center" vertical="center"/>
    </xf>
    <xf numFmtId="4" fontId="10" fillId="0" borderId="13" xfId="9" applyNumberFormat="1" applyFont="1" applyBorder="1" applyAlignment="1" applyProtection="1">
      <alignment horizontal="center" vertical="center"/>
    </xf>
    <xf numFmtId="4" fontId="15" fillId="0" borderId="15" xfId="9" applyNumberFormat="1" applyFont="1" applyBorder="1" applyAlignment="1" applyProtection="1">
      <alignment horizontal="center" vertical="center"/>
    </xf>
    <xf numFmtId="4" fontId="10" fillId="0" borderId="12" xfId="6" applyNumberFormat="1" applyFont="1" applyBorder="1" applyAlignment="1">
      <alignment horizontal="center" vertical="center"/>
    </xf>
    <xf numFmtId="4" fontId="15" fillId="0" borderId="12" xfId="6" applyNumberFormat="1" applyFont="1" applyBorder="1" applyAlignment="1">
      <alignment horizontal="center" vertical="center"/>
    </xf>
    <xf numFmtId="168" fontId="9" fillId="3" borderId="21" xfId="0" applyNumberFormat="1" applyFont="1" applyFill="1" applyBorder="1" applyAlignment="1">
      <alignment horizontal="center" vertical="center"/>
    </xf>
    <xf numFmtId="166" fontId="9" fillId="3" borderId="21" xfId="0" applyNumberFormat="1" applyFont="1" applyFill="1" applyBorder="1" applyAlignment="1">
      <alignment horizontal="center" vertical="center"/>
    </xf>
    <xf numFmtId="4" fontId="10" fillId="3" borderId="21" xfId="0" applyNumberFormat="1" applyFont="1" applyFill="1" applyBorder="1" applyAlignment="1">
      <alignment horizontal="center" vertical="center"/>
    </xf>
    <xf numFmtId="169" fontId="10" fillId="3" borderId="5" xfId="0" applyNumberFormat="1" applyFont="1" applyFill="1" applyBorder="1" applyAlignment="1">
      <alignment horizontal="center" vertical="center"/>
    </xf>
    <xf numFmtId="169" fontId="10" fillId="3" borderId="0" xfId="0" applyNumberFormat="1" applyFont="1" applyFill="1" applyBorder="1" applyAlignment="1">
      <alignment horizontal="center" vertical="center"/>
    </xf>
    <xf numFmtId="169" fontId="10" fillId="3" borderId="17" xfId="0" applyNumberFormat="1" applyFont="1" applyFill="1" applyBorder="1" applyAlignment="1">
      <alignment horizontal="center" vertical="center"/>
    </xf>
    <xf numFmtId="169" fontId="10" fillId="3" borderId="0" xfId="0" applyNumberFormat="1" applyFont="1" applyFill="1" applyBorder="1" applyAlignment="1">
      <alignment horizontal="center"/>
    </xf>
    <xf numFmtId="169" fontId="10" fillId="3" borderId="17" xfId="0" applyNumberFormat="1" applyFont="1" applyFill="1" applyBorder="1" applyAlignment="1">
      <alignment horizontal="center"/>
    </xf>
    <xf numFmtId="4" fontId="15" fillId="4" borderId="12" xfId="9" applyNumberFormat="1" applyFont="1" applyFill="1" applyBorder="1" applyAlignment="1" applyProtection="1">
      <alignment horizontal="center" vertical="center"/>
    </xf>
    <xf numFmtId="4" fontId="15" fillId="4" borderId="20" xfId="9" applyNumberFormat="1" applyFont="1" applyFill="1" applyBorder="1" applyAlignment="1" applyProtection="1">
      <alignment horizontal="center" vertical="center"/>
    </xf>
    <xf numFmtId="4" fontId="16" fillId="4" borderId="20" xfId="6" applyNumberFormat="1" applyFont="1" applyFill="1" applyBorder="1" applyAlignment="1">
      <alignment horizontal="center" vertical="center"/>
    </xf>
    <xf numFmtId="0" fontId="6" fillId="0" borderId="2" xfId="6" applyFont="1" applyBorder="1" applyAlignment="1">
      <alignment horizontal="center" wrapText="1"/>
    </xf>
    <xf numFmtId="0" fontId="6" fillId="0" borderId="4" xfId="6" applyFont="1" applyBorder="1" applyAlignment="1">
      <alignment horizontal="center" wrapText="1"/>
    </xf>
    <xf numFmtId="0" fontId="9" fillId="0" borderId="8" xfId="6" applyFont="1" applyBorder="1" applyAlignment="1">
      <alignment horizontal="center" vertical="center" wrapText="1"/>
    </xf>
    <xf numFmtId="166" fontId="9" fillId="0" borderId="9" xfId="6" applyNumberFormat="1" applyFont="1" applyBorder="1" applyAlignment="1">
      <alignment horizontal="center" vertical="center"/>
    </xf>
    <xf numFmtId="0" fontId="10" fillId="0" borderId="8" xfId="6" applyFont="1" applyBorder="1" applyAlignment="1">
      <alignment horizontal="center" wrapText="1"/>
    </xf>
    <xf numFmtId="165" fontId="10" fillId="0" borderId="10" xfId="1" applyFont="1" applyBorder="1" applyAlignment="1" applyProtection="1">
      <alignment horizontal="center" vertical="center" wrapText="1"/>
    </xf>
    <xf numFmtId="0" fontId="6" fillId="0" borderId="4" xfId="6" applyFont="1" applyBorder="1" applyAlignment="1">
      <alignment horizontal="center" vertical="center" wrapText="1"/>
    </xf>
    <xf numFmtId="0" fontId="9" fillId="0" borderId="18" xfId="6" applyFont="1" applyBorder="1" applyAlignment="1">
      <alignment horizontal="center" vertical="center" wrapText="1"/>
    </xf>
    <xf numFmtId="166" fontId="9" fillId="0" borderId="19" xfId="6" applyNumberFormat="1" applyFont="1" applyBorder="1" applyAlignment="1">
      <alignment horizontal="center" vertical="center"/>
    </xf>
    <xf numFmtId="0" fontId="6" fillId="0" borderId="18" xfId="6" applyFont="1" applyBorder="1" applyAlignment="1">
      <alignment horizontal="center" wrapText="1"/>
    </xf>
    <xf numFmtId="0" fontId="9" fillId="3" borderId="7" xfId="6" applyFont="1" applyFill="1" applyBorder="1" applyAlignment="1">
      <alignment horizontal="left" vertical="center" wrapText="1"/>
    </xf>
    <xf numFmtId="4" fontId="10" fillId="3" borderId="22" xfId="0" applyNumberFormat="1" applyFont="1" applyFill="1" applyBorder="1" applyAlignment="1">
      <alignment horizontal="center" vertical="center"/>
    </xf>
    <xf numFmtId="166" fontId="9" fillId="3" borderId="11" xfId="6" applyNumberFormat="1" applyFont="1" applyFill="1" applyBorder="1" applyAlignment="1">
      <alignment horizontal="left" vertical="center"/>
    </xf>
    <xf numFmtId="0" fontId="9" fillId="0" borderId="14" xfId="6" applyFont="1" applyBorder="1" applyAlignment="1">
      <alignment vertical="center" wrapText="1"/>
    </xf>
    <xf numFmtId="4" fontId="14" fillId="0" borderId="24" xfId="6" applyNumberFormat="1" applyFont="1" applyBorder="1" applyAlignment="1">
      <alignment horizontal="left" wrapText="1"/>
    </xf>
    <xf numFmtId="4" fontId="14" fillId="0" borderId="23" xfId="6" applyNumberFormat="1" applyFont="1" applyBorder="1" applyAlignment="1">
      <alignment horizontal="left" wrapText="1"/>
    </xf>
    <xf numFmtId="4" fontId="14" fillId="0" borderId="25" xfId="6" applyNumberFormat="1" applyFont="1" applyBorder="1" applyAlignment="1">
      <alignment horizontal="left" wrapText="1"/>
    </xf>
    <xf numFmtId="166" fontId="9" fillId="0" borderId="19" xfId="6" applyNumberFormat="1" applyFont="1" applyBorder="1"/>
    <xf numFmtId="4" fontId="10" fillId="0" borderId="22" xfId="9" applyNumberFormat="1" applyFont="1" applyBorder="1" applyAlignment="1" applyProtection="1">
      <alignment horizontal="center"/>
    </xf>
    <xf numFmtId="4" fontId="14" fillId="0" borderId="19" xfId="6" applyNumberFormat="1" applyFont="1" applyBorder="1" applyAlignment="1">
      <alignment wrapText="1"/>
    </xf>
    <xf numFmtId="4" fontId="14" fillId="0" borderId="9" xfId="6" applyNumberFormat="1" applyFont="1" applyBorder="1" applyAlignment="1">
      <alignment wrapText="1"/>
    </xf>
    <xf numFmtId="0" fontId="14" fillId="0" borderId="25" xfId="6" applyFont="1" applyBorder="1" applyAlignment="1">
      <alignment horizontal="left" vertical="center" wrapText="1"/>
    </xf>
    <xf numFmtId="4" fontId="15" fillId="0" borderId="13" xfId="9" applyNumberFormat="1" applyFont="1" applyBorder="1" applyAlignment="1" applyProtection="1">
      <alignment horizontal="center" vertical="center"/>
    </xf>
    <xf numFmtId="4" fontId="15" fillId="0" borderId="12" xfId="9" applyNumberFormat="1" applyFont="1" applyBorder="1" applyAlignment="1" applyProtection="1">
      <alignment horizontal="center" vertical="center"/>
    </xf>
  </cellXfs>
  <cellStyles count="13">
    <cellStyle name="Heading 1" xfId="3" xr:uid="{00000000-0005-0000-0000-000000000000}"/>
    <cellStyle name="Heading 3" xfId="2" xr:uid="{00000000-0005-0000-0000-000001000000}"/>
    <cellStyle name="Result 4" xfId="4" xr:uid="{00000000-0005-0000-0000-000002000000}"/>
    <cellStyle name="Обычный" xfId="0" builtinId="0"/>
    <cellStyle name="Обычный 2" xfId="6" xr:uid="{00000000-0005-0000-0000-000004000000}"/>
    <cellStyle name="Обычный 3" xfId="7" xr:uid="{00000000-0005-0000-0000-000005000000}"/>
    <cellStyle name="Процентный 2" xfId="8" xr:uid="{00000000-0005-0000-0000-000006000000}"/>
    <cellStyle name="Результат2" xfId="5" xr:uid="{00000000-0005-0000-0000-000007000000}"/>
    <cellStyle name="Финансовый" xfId="1" builtinId="3"/>
    <cellStyle name="Финансовый 2" xfId="9" xr:uid="{00000000-0005-0000-0000-000009000000}"/>
    <cellStyle name="Финансовый 2 3" xfId="12" xr:uid="{00000000-0005-0000-0000-00000A000000}"/>
    <cellStyle name="Финансовый 3" xfId="10" xr:uid="{00000000-0005-0000-0000-00000B000000}"/>
    <cellStyle name="Финансовый 4" xfId="11" xr:uid="{00000000-0005-0000-0000-00000C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DCDB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CE6F2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X49"/>
  <sheetViews>
    <sheetView showGridLines="0" tabSelected="1" topLeftCell="A16" zoomScale="60" zoomScaleNormal="60" workbookViewId="0">
      <selection activeCell="K6" sqref="K6"/>
    </sheetView>
  </sheetViews>
  <sheetFormatPr defaultColWidth="11.42578125" defaultRowHeight="15"/>
  <cols>
    <col min="1" max="1" width="10.42578125" style="1" customWidth="1"/>
    <col min="2" max="2" width="92.42578125" style="1" customWidth="1"/>
    <col min="3" max="3" width="29.42578125" style="1" customWidth="1"/>
    <col min="4" max="4" width="27.42578125" style="1" customWidth="1"/>
    <col min="5" max="5" width="34" style="1" customWidth="1"/>
    <col min="6" max="6" width="33.7109375" style="1" customWidth="1"/>
    <col min="7" max="7" width="32.42578125" style="1" customWidth="1"/>
    <col min="8" max="179" width="11.42578125" style="1"/>
    <col min="180" max="180" width="3" style="1" customWidth="1"/>
    <col min="181" max="181" width="3.42578125" style="1" customWidth="1"/>
    <col min="182" max="182" width="70" style="1" customWidth="1"/>
    <col min="183" max="183" width="19.7109375" style="1" customWidth="1"/>
    <col min="184" max="184" width="21.7109375" style="1" customWidth="1"/>
    <col min="185" max="185" width="16.42578125" style="1" customWidth="1"/>
    <col min="186" max="186" width="15.42578125" style="1" customWidth="1"/>
    <col min="187" max="187" width="18.28515625" style="1" customWidth="1"/>
    <col min="188" max="188" width="11.42578125" style="1"/>
    <col min="189" max="189" width="9.7109375" style="1" customWidth="1"/>
    <col min="190" max="190" width="11.140625" style="1" customWidth="1"/>
    <col min="191" max="1012" width="11.42578125" style="1"/>
  </cols>
  <sheetData>
    <row r="1" spans="1:7" ht="27.75" customHeight="1">
      <c r="A1" s="2"/>
      <c r="B1" s="51" t="s">
        <v>61</v>
      </c>
      <c r="C1" s="51"/>
      <c r="D1" s="51"/>
      <c r="E1" s="51"/>
      <c r="F1" s="51"/>
      <c r="G1" s="3"/>
    </row>
    <row r="2" spans="1:7" ht="27.75" customHeight="1">
      <c r="A2" s="5"/>
      <c r="B2" s="52" t="s">
        <v>0</v>
      </c>
      <c r="C2" s="52"/>
      <c r="D2" s="52"/>
      <c r="E2" s="52"/>
      <c r="F2" s="4"/>
      <c r="G2" s="6"/>
    </row>
    <row r="3" spans="1:7" ht="27.75" customHeight="1">
      <c r="A3" s="54" t="s">
        <v>1</v>
      </c>
      <c r="B3" s="53" t="s">
        <v>2</v>
      </c>
      <c r="C3" s="55" t="s">
        <v>55</v>
      </c>
      <c r="D3" s="55" t="s">
        <v>3</v>
      </c>
      <c r="E3" s="56">
        <v>39204</v>
      </c>
      <c r="F3" s="56"/>
      <c r="G3" s="56"/>
    </row>
    <row r="4" spans="1:7" ht="27.75" customHeight="1">
      <c r="A4" s="54"/>
      <c r="B4" s="53"/>
      <c r="C4" s="55"/>
      <c r="D4" s="55"/>
      <c r="E4" s="7">
        <v>6480.6</v>
      </c>
      <c r="F4" s="8">
        <v>25005.4</v>
      </c>
      <c r="G4" s="9">
        <v>7718</v>
      </c>
    </row>
    <row r="5" spans="1:7" ht="31.5" customHeight="1">
      <c r="A5" s="54"/>
      <c r="B5" s="53"/>
      <c r="C5" s="55"/>
      <c r="D5" s="55"/>
      <c r="E5" s="10" t="s">
        <v>4</v>
      </c>
      <c r="F5" s="11" t="s">
        <v>5</v>
      </c>
      <c r="G5" s="12" t="s">
        <v>6</v>
      </c>
    </row>
    <row r="6" spans="1:7" ht="60.75" customHeight="1">
      <c r="A6" s="13">
        <v>1</v>
      </c>
      <c r="B6" s="14" t="s">
        <v>7</v>
      </c>
      <c r="C6" s="15">
        <f>D6*12</f>
        <v>31889704.399999999</v>
      </c>
      <c r="D6" s="16">
        <f>E3*E37</f>
        <v>2657475.3666666667</v>
      </c>
      <c r="E6" s="16">
        <f>E4*E37</f>
        <v>439292.79821497807</v>
      </c>
      <c r="F6" s="16">
        <f>F4*F38</f>
        <v>1695011.5940630208</v>
      </c>
      <c r="G6" s="17">
        <f>G4*G39</f>
        <v>523170.97438866779</v>
      </c>
    </row>
    <row r="7" spans="1:7" ht="84.75" customHeight="1">
      <c r="A7" s="13">
        <v>2</v>
      </c>
      <c r="B7" s="14" t="s">
        <v>9</v>
      </c>
      <c r="C7" s="16">
        <v>3029160</v>
      </c>
      <c r="D7" s="16">
        <v>252430</v>
      </c>
      <c r="E7" s="16" t="s">
        <v>8</v>
      </c>
      <c r="F7" s="16"/>
      <c r="G7" s="17"/>
    </row>
    <row r="8" spans="1:7" ht="27" customHeight="1">
      <c r="A8" s="18"/>
      <c r="B8" s="57" t="s">
        <v>10</v>
      </c>
      <c r="C8" s="57"/>
      <c r="D8" s="57"/>
      <c r="E8" s="57"/>
      <c r="F8" s="19"/>
      <c r="G8" s="20"/>
    </row>
    <row r="9" spans="1:7" ht="21" customHeight="1">
      <c r="A9" s="59" t="s">
        <v>1</v>
      </c>
      <c r="B9" s="58" t="s">
        <v>60</v>
      </c>
      <c r="C9" s="58" t="s">
        <v>54</v>
      </c>
      <c r="D9" s="60" t="s">
        <v>11</v>
      </c>
      <c r="E9" s="56">
        <v>39204</v>
      </c>
      <c r="F9" s="56"/>
      <c r="G9" s="56"/>
    </row>
    <row r="10" spans="1:7" ht="26.25" customHeight="1">
      <c r="A10" s="59"/>
      <c r="B10" s="58"/>
      <c r="C10" s="58"/>
      <c r="D10" s="60"/>
      <c r="E10" s="7">
        <v>6480.6</v>
      </c>
      <c r="F10" s="8">
        <v>25005.4</v>
      </c>
      <c r="G10" s="9">
        <v>7718</v>
      </c>
    </row>
    <row r="11" spans="1:7" ht="81" customHeight="1">
      <c r="A11" s="59"/>
      <c r="B11" s="58"/>
      <c r="C11" s="58"/>
      <c r="D11" s="60"/>
      <c r="E11" s="10" t="s">
        <v>4</v>
      </c>
      <c r="F11" s="11" t="s">
        <v>5</v>
      </c>
      <c r="G11" s="12" t="s">
        <v>6</v>
      </c>
    </row>
    <row r="12" spans="1:7" ht="85.5" customHeight="1">
      <c r="A12" s="61" t="s">
        <v>59</v>
      </c>
      <c r="B12" s="61"/>
      <c r="C12" s="40">
        <f>C13+C14+C15+C16+C17+C18+C19+C20+C21+C22+C23+C24</f>
        <v>11113369.6</v>
      </c>
      <c r="D12" s="41">
        <f t="shared" ref="D12:D36" si="0">C12/12</f>
        <v>926114.1333333333</v>
      </c>
      <c r="E12" s="62" t="s">
        <v>8</v>
      </c>
      <c r="F12" s="62"/>
      <c r="G12" s="62"/>
    </row>
    <row r="13" spans="1:7" ht="45" customHeight="1">
      <c r="A13" s="22" t="s">
        <v>12</v>
      </c>
      <c r="B13" s="23" t="s">
        <v>15</v>
      </c>
      <c r="C13" s="16">
        <v>185000</v>
      </c>
      <c r="D13" s="16">
        <f t="shared" si="0"/>
        <v>15416.666666666666</v>
      </c>
      <c r="E13" s="21">
        <f>D13/E9*E10</f>
        <v>2548.4453117028875</v>
      </c>
      <c r="F13" s="21">
        <f>D13/E9*F10</f>
        <v>9833.1781620923048</v>
      </c>
      <c r="G13" s="24">
        <f>D13/E9*G10</f>
        <v>3035.0431928714756</v>
      </c>
    </row>
    <row r="14" spans="1:7" ht="111" customHeight="1">
      <c r="A14" s="22" t="s">
        <v>13</v>
      </c>
      <c r="B14" s="25" t="s">
        <v>62</v>
      </c>
      <c r="C14" s="16">
        <v>1816496.6</v>
      </c>
      <c r="D14" s="16">
        <f t="shared" si="0"/>
        <v>151374.71666666667</v>
      </c>
      <c r="E14" s="21">
        <f>D14/E9*E10</f>
        <v>25022.931048617491</v>
      </c>
      <c r="F14" s="21">
        <f>D14/E9*F10</f>
        <v>96550.998370999572</v>
      </c>
      <c r="G14" s="24">
        <f>D14/E9*G10</f>
        <v>29800.787247049622</v>
      </c>
    </row>
    <row r="15" spans="1:7" ht="85.9" customHeight="1">
      <c r="A15" s="22" t="s">
        <v>14</v>
      </c>
      <c r="B15" s="14" t="s">
        <v>63</v>
      </c>
      <c r="C15" s="16">
        <v>507853</v>
      </c>
      <c r="D15" s="16">
        <f t="shared" si="0"/>
        <v>42321.083333333336</v>
      </c>
      <c r="E15" s="21">
        <f>D15/E9*E10</f>
        <v>6995.8680912661976</v>
      </c>
      <c r="F15" s="21">
        <f>D15/E9*F10</f>
        <v>26993.562319746285</v>
      </c>
      <c r="G15" s="24">
        <f>D15/E9*G10</f>
        <v>8331.6529223208508</v>
      </c>
    </row>
    <row r="16" spans="1:7" ht="60" customHeight="1">
      <c r="A16" s="22" t="s">
        <v>16</v>
      </c>
      <c r="B16" s="14" t="s">
        <v>19</v>
      </c>
      <c r="C16" s="16">
        <v>345000</v>
      </c>
      <c r="D16" s="16">
        <f t="shared" si="0"/>
        <v>28750</v>
      </c>
      <c r="E16" s="21">
        <f>D16/E9*E10</f>
        <v>4752.5061218243036</v>
      </c>
      <c r="F16" s="21">
        <f>D16/E9*F10</f>
        <v>18337.548464442407</v>
      </c>
      <c r="G16" s="24">
        <f>D16/E9*G10</f>
        <v>5659.9454137332923</v>
      </c>
    </row>
    <row r="17" spans="1:7" ht="58.15" customHeight="1">
      <c r="A17" s="22" t="s">
        <v>17</v>
      </c>
      <c r="B17" s="14" t="s">
        <v>21</v>
      </c>
      <c r="C17" s="16">
        <v>500000</v>
      </c>
      <c r="D17" s="16">
        <f t="shared" si="0"/>
        <v>41666.666666666664</v>
      </c>
      <c r="E17" s="21">
        <f>D17/E9*E10</f>
        <v>6887.6900316294259</v>
      </c>
      <c r="F17" s="21">
        <f>D17/E9*F10</f>
        <v>26576.157194844061</v>
      </c>
      <c r="G17" s="24">
        <f>D17/E9*G10</f>
        <v>8202.8194401931778</v>
      </c>
    </row>
    <row r="18" spans="1:7" ht="72" customHeight="1">
      <c r="A18" s="22" t="s">
        <v>18</v>
      </c>
      <c r="B18" s="14" t="s">
        <v>64</v>
      </c>
      <c r="C18" s="16">
        <v>734000</v>
      </c>
      <c r="D18" s="16">
        <f t="shared" si="0"/>
        <v>61166.666666666664</v>
      </c>
      <c r="E18" s="21">
        <f>D18/E9*E10</f>
        <v>10111.128966431996</v>
      </c>
      <c r="F18" s="21">
        <f>D18/E9*F10</f>
        <v>39013.798762031081</v>
      </c>
      <c r="G18" s="24">
        <f>D18/E9*G10</f>
        <v>12041.738938203584</v>
      </c>
    </row>
    <row r="19" spans="1:7" ht="45" customHeight="1">
      <c r="A19" s="22" t="s">
        <v>20</v>
      </c>
      <c r="B19" s="14" t="s">
        <v>24</v>
      </c>
      <c r="C19" s="16">
        <v>1029020</v>
      </c>
      <c r="D19" s="16">
        <f t="shared" si="0"/>
        <v>85751.666666666672</v>
      </c>
      <c r="E19" s="21">
        <f>D19/E9*E10</f>
        <v>14175.141592694627</v>
      </c>
      <c r="F19" s="21">
        <f>D19/E9*F10</f>
        <v>54694.794553276886</v>
      </c>
      <c r="G19" s="24">
        <f>D19/E9*G10</f>
        <v>16881.730520695171</v>
      </c>
    </row>
    <row r="20" spans="1:7" ht="61.9" customHeight="1">
      <c r="A20" s="22" t="s">
        <v>22</v>
      </c>
      <c r="B20" s="25" t="s">
        <v>26</v>
      </c>
      <c r="C20" s="16">
        <v>225000</v>
      </c>
      <c r="D20" s="16">
        <f t="shared" si="0"/>
        <v>18750</v>
      </c>
      <c r="E20" s="21">
        <f>D20/E9*E10</f>
        <v>3099.4605142332416</v>
      </c>
      <c r="F20" s="21">
        <f>D20/E9*F10</f>
        <v>11959.270737679828</v>
      </c>
      <c r="G20" s="24">
        <f>D20/E9*G10</f>
        <v>3691.2687480869299</v>
      </c>
    </row>
    <row r="21" spans="1:7" ht="60" customHeight="1">
      <c r="A21" s="22" t="s">
        <v>23</v>
      </c>
      <c r="B21" s="14" t="s">
        <v>28</v>
      </c>
      <c r="C21" s="16">
        <v>4596000</v>
      </c>
      <c r="D21" s="16">
        <f t="shared" si="0"/>
        <v>383000</v>
      </c>
      <c r="E21" s="21">
        <f>D21/E9*E10</f>
        <v>63311.646770737687</v>
      </c>
      <c r="F21" s="21">
        <f>D21/E9*F10</f>
        <v>244288.03693500665</v>
      </c>
      <c r="G21" s="24">
        <f>D21/E9*G10</f>
        <v>75400.316294255696</v>
      </c>
    </row>
    <row r="22" spans="1:7" ht="45" customHeight="1">
      <c r="A22" s="22" t="s">
        <v>25</v>
      </c>
      <c r="B22" s="14" t="s">
        <v>30</v>
      </c>
      <c r="C22" s="16">
        <v>420000</v>
      </c>
      <c r="D22" s="16">
        <f t="shared" si="0"/>
        <v>35000</v>
      </c>
      <c r="E22" s="21">
        <f>D22/E9*E10</f>
        <v>5785.6596265687176</v>
      </c>
      <c r="F22" s="21">
        <f>D22/E9*F10</f>
        <v>22323.972043669015</v>
      </c>
      <c r="G22" s="24">
        <f>D22/E9*G10</f>
        <v>6890.3683297622692</v>
      </c>
    </row>
    <row r="23" spans="1:7" ht="69" customHeight="1">
      <c r="A23" s="22" t="s">
        <v>27</v>
      </c>
      <c r="B23" s="14" t="s">
        <v>65</v>
      </c>
      <c r="C23" s="16">
        <v>455000</v>
      </c>
      <c r="D23" s="16">
        <f t="shared" si="0"/>
        <v>37916.666666666664</v>
      </c>
      <c r="E23" s="21">
        <f>D23/E9*E10</f>
        <v>6267.7979287827775</v>
      </c>
      <c r="F23" s="21">
        <f>D23/E3*F4</f>
        <v>24184.303047308098</v>
      </c>
      <c r="G23" s="24">
        <f>D23/E3*G4</f>
        <v>7464.5656905757915</v>
      </c>
    </row>
    <row r="24" spans="1:7" ht="69" customHeight="1">
      <c r="A24" s="22" t="s">
        <v>29</v>
      </c>
      <c r="B24" s="14" t="s">
        <v>66</v>
      </c>
      <c r="C24" s="16">
        <v>300000</v>
      </c>
      <c r="D24" s="16">
        <f t="shared" si="0"/>
        <v>25000</v>
      </c>
      <c r="E24" s="21">
        <f>D24/E3*E4</f>
        <v>4132.6140189776561</v>
      </c>
      <c r="F24" s="21">
        <f>D24/E3*F4</f>
        <v>15945.69431690644</v>
      </c>
      <c r="G24" s="24">
        <f>D24/E3*G4</f>
        <v>4921.6916641159069</v>
      </c>
    </row>
    <row r="25" spans="1:7" ht="54" customHeight="1">
      <c r="A25" s="63" t="s">
        <v>31</v>
      </c>
      <c r="B25" s="63"/>
      <c r="C25" s="42">
        <f>C26+C27+C28+C29+C30+C31+C32</f>
        <v>17390334.800000001</v>
      </c>
      <c r="D25" s="42">
        <f t="shared" si="0"/>
        <v>1449194.5666666667</v>
      </c>
      <c r="E25" s="43"/>
      <c r="F25" s="44"/>
      <c r="G25" s="45"/>
    </row>
    <row r="26" spans="1:7" ht="56.25" customHeight="1">
      <c r="A26" s="22" t="s">
        <v>32</v>
      </c>
      <c r="B26" s="25" t="s">
        <v>58</v>
      </c>
      <c r="C26" s="16">
        <v>8498400</v>
      </c>
      <c r="D26" s="16">
        <f t="shared" si="0"/>
        <v>708200</v>
      </c>
      <c r="E26" s="21">
        <f>D26/E9*E10</f>
        <v>117068.68992959903</v>
      </c>
      <c r="F26" s="21">
        <f>D26/E9*F10</f>
        <v>451709.62860932562</v>
      </c>
      <c r="G26" s="24">
        <f>D26/E9*G10</f>
        <v>139421.68146107541</v>
      </c>
    </row>
    <row r="27" spans="1:7" ht="45" customHeight="1">
      <c r="A27" s="22" t="s">
        <v>33</v>
      </c>
      <c r="B27" s="25" t="s">
        <v>34</v>
      </c>
      <c r="C27" s="16">
        <f>(C26+C28+C32)*30.2%</f>
        <v>3973534.8</v>
      </c>
      <c r="D27" s="16">
        <f t="shared" si="0"/>
        <v>331127.89999999997</v>
      </c>
      <c r="E27" s="21">
        <f>D27/E9*E10</f>
        <v>54736.952064585246</v>
      </c>
      <c r="F27" s="21">
        <f>D27/E9*F10</f>
        <v>211202.57092796653</v>
      </c>
      <c r="G27" s="24">
        <f>D27/E9*G10</f>
        <v>65188.377007448216</v>
      </c>
    </row>
    <row r="28" spans="1:7" ht="79.5" customHeight="1">
      <c r="A28" s="22" t="s">
        <v>35</v>
      </c>
      <c r="B28" s="25" t="s">
        <v>56</v>
      </c>
      <c r="C28" s="16">
        <f>1586400</f>
        <v>1586400</v>
      </c>
      <c r="D28" s="16">
        <f t="shared" si="0"/>
        <v>132200</v>
      </c>
      <c r="E28" s="21">
        <f>D28/E9*E10</f>
        <v>21853.262932353842</v>
      </c>
      <c r="F28" s="21">
        <f>D28/E9*F10</f>
        <v>84320.831547801252</v>
      </c>
      <c r="G28" s="24">
        <f>D28/E9*G10</f>
        <v>26025.905519844913</v>
      </c>
    </row>
    <row r="29" spans="1:7" ht="45" customHeight="1">
      <c r="A29" s="22" t="s">
        <v>36</v>
      </c>
      <c r="B29" s="25" t="s">
        <v>37</v>
      </c>
      <c r="C29" s="16">
        <v>30000</v>
      </c>
      <c r="D29" s="16">
        <f t="shared" si="0"/>
        <v>2500</v>
      </c>
      <c r="E29" s="21">
        <f>D29/E9*E10</f>
        <v>413.26140189776555</v>
      </c>
      <c r="F29" s="21">
        <f>D29/E9*F10</f>
        <v>1594.5694316906438</v>
      </c>
      <c r="G29" s="24">
        <f>D29/E9*G10</f>
        <v>492.16916641159065</v>
      </c>
    </row>
    <row r="30" spans="1:7" ht="81" customHeight="1">
      <c r="A30" s="22" t="s">
        <v>38</v>
      </c>
      <c r="B30" s="25" t="s">
        <v>67</v>
      </c>
      <c r="C30" s="16">
        <v>169400</v>
      </c>
      <c r="D30" s="16">
        <f t="shared" si="0"/>
        <v>14116.666666666666</v>
      </c>
      <c r="E30" s="21">
        <f>D30/E9*E10</f>
        <v>2333.5493827160494</v>
      </c>
      <c r="F30" s="21">
        <f>D30/E9*F10</f>
        <v>9004.0020576131683</v>
      </c>
      <c r="G30" s="24">
        <f>D30/E9*G10</f>
        <v>2779.1152263374483</v>
      </c>
    </row>
    <row r="31" spans="1:7" ht="57" customHeight="1">
      <c r="A31" s="22" t="s">
        <v>39</v>
      </c>
      <c r="B31" s="25" t="s">
        <v>40</v>
      </c>
      <c r="C31" s="16">
        <v>60000</v>
      </c>
      <c r="D31" s="16">
        <f t="shared" si="0"/>
        <v>5000</v>
      </c>
      <c r="E31" s="21">
        <f>D31/E9*E10</f>
        <v>826.5228037955311</v>
      </c>
      <c r="F31" s="21">
        <f>D31/E9*F10</f>
        <v>3189.1388633812876</v>
      </c>
      <c r="G31" s="24">
        <f>D31/E9*G10</f>
        <v>984.3383328231813</v>
      </c>
    </row>
    <row r="32" spans="1:7" ht="61.5" customHeight="1">
      <c r="A32" s="22" t="s">
        <v>41</v>
      </c>
      <c r="B32" s="25" t="s">
        <v>42</v>
      </c>
      <c r="C32" s="16">
        <v>3072600</v>
      </c>
      <c r="D32" s="16">
        <f t="shared" si="0"/>
        <v>256050</v>
      </c>
      <c r="E32" s="21">
        <f>D32/E9*E10</f>
        <v>42326.232782369152</v>
      </c>
      <c r="F32" s="21">
        <f>D32/E9*F10</f>
        <v>163315.80119375576</v>
      </c>
      <c r="G32" s="24">
        <f>D32/E9*G10</f>
        <v>50407.966023875117</v>
      </c>
    </row>
    <row r="33" spans="1:7" ht="45" customHeight="1">
      <c r="A33" s="63" t="s">
        <v>43</v>
      </c>
      <c r="B33" s="63"/>
      <c r="C33" s="42">
        <f>C34+C35</f>
        <v>3386000</v>
      </c>
      <c r="D33" s="42">
        <f t="shared" si="0"/>
        <v>282166.66666666669</v>
      </c>
      <c r="E33" s="46"/>
      <c r="F33" s="46"/>
      <c r="G33" s="47"/>
    </row>
    <row r="34" spans="1:7" ht="45" customHeight="1">
      <c r="A34" s="22" t="s">
        <v>44</v>
      </c>
      <c r="B34" s="26" t="s">
        <v>45</v>
      </c>
      <c r="C34" s="27">
        <v>3036000</v>
      </c>
      <c r="D34" s="28">
        <f t="shared" si="0"/>
        <v>253000</v>
      </c>
      <c r="E34" s="29">
        <f>D34/E9*E10</f>
        <v>41822.053872053875</v>
      </c>
      <c r="F34" s="29">
        <f>D34/E9*F10</f>
        <v>161370.42648709318</v>
      </c>
      <c r="G34" s="30">
        <f>D34/E9*G10</f>
        <v>49807.519640852974</v>
      </c>
    </row>
    <row r="35" spans="1:7" ht="45" customHeight="1">
      <c r="A35" s="22" t="s">
        <v>46</v>
      </c>
      <c r="B35" s="26" t="s">
        <v>47</v>
      </c>
      <c r="C35" s="27">
        <v>350000</v>
      </c>
      <c r="D35" s="28">
        <f t="shared" si="0"/>
        <v>29166.666666666668</v>
      </c>
      <c r="E35" s="29">
        <f>D35/E9*E10</f>
        <v>4821.3830221405979</v>
      </c>
      <c r="F35" s="29">
        <f>D35/E9*F10</f>
        <v>18603.310036390845</v>
      </c>
      <c r="G35" s="30">
        <f>D35/E9*G10</f>
        <v>5741.9736081352248</v>
      </c>
    </row>
    <row r="36" spans="1:7" ht="78.75" customHeight="1">
      <c r="A36" s="64" t="s">
        <v>48</v>
      </c>
      <c r="B36" s="64"/>
      <c r="C36" s="31">
        <f>C33+C25+C12</f>
        <v>31889704.399999999</v>
      </c>
      <c r="D36" s="32">
        <f t="shared" si="0"/>
        <v>2657475.3666666667</v>
      </c>
      <c r="E36" s="33">
        <f>D36/E9*E10</f>
        <v>439292.79821497807</v>
      </c>
      <c r="F36" s="33">
        <f>D36/E9*F10</f>
        <v>1695011.5940630208</v>
      </c>
      <c r="G36" s="34">
        <f>D36/E9*G10</f>
        <v>523170.97438866779</v>
      </c>
    </row>
    <row r="37" spans="1:7" ht="45.6" customHeight="1">
      <c r="A37" s="65" t="s">
        <v>49</v>
      </c>
      <c r="B37" s="65"/>
      <c r="C37" s="65"/>
      <c r="D37" s="65"/>
      <c r="E37" s="48">
        <f>E36/E10</f>
        <v>67.785822024963437</v>
      </c>
      <c r="F37" s="35"/>
      <c r="G37" s="36"/>
    </row>
    <row r="38" spans="1:7" ht="39.6" customHeight="1">
      <c r="A38" s="66" t="s">
        <v>50</v>
      </c>
      <c r="B38" s="66"/>
      <c r="C38" s="66"/>
      <c r="D38" s="66"/>
      <c r="E38" s="35"/>
      <c r="F38" s="48">
        <f>F36/F10</f>
        <v>67.785822024963437</v>
      </c>
      <c r="G38" s="36"/>
    </row>
    <row r="39" spans="1:7" ht="44.45" customHeight="1">
      <c r="A39" s="67" t="s">
        <v>51</v>
      </c>
      <c r="B39" s="67"/>
      <c r="C39" s="67"/>
      <c r="D39" s="67"/>
      <c r="E39" s="37"/>
      <c r="F39" s="37"/>
      <c r="G39" s="49">
        <f>G36/G10</f>
        <v>67.785822024963437</v>
      </c>
    </row>
    <row r="40" spans="1:7" ht="45" customHeight="1">
      <c r="A40" s="68" t="s">
        <v>52</v>
      </c>
      <c r="B40" s="68"/>
      <c r="C40" s="69"/>
      <c r="D40" s="69"/>
      <c r="E40" s="69"/>
      <c r="F40" s="69"/>
      <c r="G40" s="69"/>
    </row>
    <row r="41" spans="1:7" ht="45" customHeight="1">
      <c r="A41" s="70" t="s">
        <v>53</v>
      </c>
      <c r="B41" s="70"/>
      <c r="C41" s="38">
        <f>E9*G41*12</f>
        <v>705672</v>
      </c>
      <c r="D41" s="38">
        <f>C41/12</f>
        <v>58806</v>
      </c>
      <c r="E41" s="39">
        <v>1.5</v>
      </c>
      <c r="F41" s="39">
        <v>1.5</v>
      </c>
      <c r="G41" s="73">
        <v>1.5</v>
      </c>
    </row>
    <row r="42" spans="1:7" ht="54" customHeight="1">
      <c r="A42" s="71" t="s">
        <v>68</v>
      </c>
      <c r="B42" s="71"/>
      <c r="C42" s="38">
        <f>D42*12</f>
        <v>4320000</v>
      </c>
      <c r="D42" s="38">
        <v>360000</v>
      </c>
      <c r="E42" s="74">
        <f>D42/E9</f>
        <v>9.1827364554637274</v>
      </c>
      <c r="F42" s="74">
        <f>D42/E9</f>
        <v>9.1827364554637274</v>
      </c>
      <c r="G42" s="73">
        <f>D42/E9</f>
        <v>9.1827364554637274</v>
      </c>
    </row>
    <row r="43" spans="1:7" ht="38.450000000000003" customHeight="1">
      <c r="A43" s="72" t="s">
        <v>57</v>
      </c>
      <c r="B43" s="72"/>
      <c r="C43" s="72"/>
      <c r="D43" s="72"/>
      <c r="E43" s="72"/>
      <c r="F43" s="72"/>
      <c r="G43" s="50">
        <f>G39+G41+G42</f>
        <v>78.468558480427163</v>
      </c>
    </row>
    <row r="44" spans="1:7" ht="48.75" customHeight="1"/>
    <row r="45" spans="1:7" ht="59.25" customHeight="1"/>
    <row r="46" spans="1:7" ht="53.25" customHeight="1"/>
    <row r="47" spans="1:7" ht="50.25" customHeight="1"/>
    <row r="48" spans="1:7" ht="35.25" customHeight="1"/>
    <row r="49" ht="17.25" customHeight="1"/>
  </sheetData>
  <mergeCells count="26">
    <mergeCell ref="A41:B41"/>
    <mergeCell ref="A42:B42"/>
    <mergeCell ref="A43:F43"/>
    <mergeCell ref="A38:D38"/>
    <mergeCell ref="A39:D39"/>
    <mergeCell ref="A40:B40"/>
    <mergeCell ref="C40:G40"/>
    <mergeCell ref="A25:B25"/>
    <mergeCell ref="A33:B33"/>
    <mergeCell ref="A36:B36"/>
    <mergeCell ref="A37:D37"/>
    <mergeCell ref="A12:B12"/>
    <mergeCell ref="E12:G12"/>
    <mergeCell ref="B8:E8"/>
    <mergeCell ref="A9:A11"/>
    <mergeCell ref="B9:B11"/>
    <mergeCell ref="C9:C11"/>
    <mergeCell ref="D9:D11"/>
    <mergeCell ref="E9:G9"/>
    <mergeCell ref="B1:F1"/>
    <mergeCell ref="B2:E2"/>
    <mergeCell ref="A3:A5"/>
    <mergeCell ref="B3:B5"/>
    <mergeCell ref="C3:C5"/>
    <mergeCell ref="D3:D5"/>
    <mergeCell ref="E3:G3"/>
  </mergeCells>
  <pageMargins left="0.98425196850393704" right="0.19685039370078741" top="0.9055118110236221" bottom="0.19685039370078741" header="0.51181102362204722" footer="0.51181102362204722"/>
  <pageSetup paperSize="9" scale="34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Финансовый План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Андрей</cp:lastModifiedBy>
  <cp:revision>6</cp:revision>
  <cp:lastPrinted>2024-03-03T00:05:22Z</cp:lastPrinted>
  <dcterms:created xsi:type="dcterms:W3CDTF">2014-04-22T08:02:37Z</dcterms:created>
  <dcterms:modified xsi:type="dcterms:W3CDTF">2024-03-03T00:07:41Z</dcterms:modified>
  <dc:language>ru-RU</dc:language>
</cp:coreProperties>
</file>